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 TRIM 2020\EGRESO\"/>
    </mc:Choice>
  </mc:AlternateContent>
  <bookViews>
    <workbookView xWindow="0" yWindow="0" windowWidth="20490" windowHeight="765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N29" i="1" l="1"/>
  <c r="P39" i="1"/>
  <c r="O39" i="1"/>
  <c r="N39" i="1"/>
  <c r="M39" i="1"/>
  <c r="L39" i="1"/>
  <c r="K39" i="1"/>
  <c r="J39" i="1"/>
  <c r="I39" i="1"/>
  <c r="H39" i="1"/>
  <c r="O38" i="1"/>
  <c r="N38" i="1"/>
  <c r="N30" i="1" s="1"/>
  <c r="M38" i="1"/>
  <c r="L38" i="1"/>
  <c r="L30" i="1" s="1"/>
  <c r="I38" i="1"/>
  <c r="P35" i="1"/>
  <c r="O35" i="1"/>
  <c r="N35" i="1"/>
  <c r="M35" i="1"/>
  <c r="K35" i="1"/>
  <c r="I35" i="1"/>
  <c r="G35" i="1"/>
  <c r="N34" i="1"/>
  <c r="G34" i="1"/>
  <c r="G30" i="1" s="1"/>
  <c r="P33" i="1"/>
  <c r="O33" i="1"/>
  <c r="N33" i="1"/>
  <c r="M33" i="1"/>
  <c r="L33" i="1"/>
  <c r="K33" i="1"/>
  <c r="J33" i="1"/>
  <c r="I33" i="1"/>
  <c r="H33" i="1"/>
  <c r="G33" i="1"/>
  <c r="E33" i="1"/>
  <c r="N32" i="1"/>
  <c r="P31" i="1"/>
  <c r="O31" i="1"/>
  <c r="N31" i="1"/>
  <c r="M31" i="1"/>
  <c r="L31" i="1"/>
  <c r="K31" i="1"/>
  <c r="J31" i="1"/>
  <c r="I31" i="1"/>
  <c r="H31" i="1"/>
  <c r="G31" i="1"/>
  <c r="E31" i="1"/>
  <c r="P64" i="1"/>
  <c r="O64" i="1"/>
  <c r="N64" i="1"/>
  <c r="M64" i="1"/>
  <c r="L64" i="1"/>
  <c r="K64" i="1"/>
  <c r="J64" i="1"/>
  <c r="I64" i="1"/>
  <c r="H64" i="1"/>
  <c r="G64" i="1"/>
  <c r="F64" i="1"/>
  <c r="P50" i="1"/>
  <c r="O50" i="1"/>
  <c r="N50" i="1"/>
  <c r="M50" i="1"/>
  <c r="L50" i="1"/>
  <c r="K50" i="1"/>
  <c r="J50" i="1"/>
  <c r="I50" i="1"/>
  <c r="H50" i="1"/>
  <c r="G50" i="1"/>
  <c r="F50" i="1"/>
  <c r="P40" i="1"/>
  <c r="O40" i="1"/>
  <c r="N40" i="1"/>
  <c r="M40" i="1"/>
  <c r="L40" i="1"/>
  <c r="K40" i="1"/>
  <c r="J40" i="1"/>
  <c r="I40" i="1"/>
  <c r="H40" i="1"/>
  <c r="G40" i="1"/>
  <c r="F40" i="1"/>
  <c r="P30" i="1"/>
  <c r="O30" i="1"/>
  <c r="M30" i="1"/>
  <c r="K30" i="1"/>
  <c r="J30" i="1"/>
  <c r="I30" i="1"/>
  <c r="H30" i="1"/>
  <c r="F30" i="1"/>
  <c r="P20" i="1"/>
  <c r="O20" i="1"/>
  <c r="N20" i="1"/>
  <c r="M20" i="1"/>
  <c r="L20" i="1"/>
  <c r="K20" i="1"/>
  <c r="J20" i="1"/>
  <c r="I20" i="1"/>
  <c r="H20" i="1"/>
  <c r="G20" i="1"/>
  <c r="F20" i="1"/>
  <c r="P12" i="1"/>
  <c r="O12" i="1"/>
  <c r="N12" i="1"/>
  <c r="M12" i="1"/>
  <c r="L12" i="1"/>
  <c r="K12" i="1"/>
  <c r="J12" i="1"/>
  <c r="I12" i="1"/>
  <c r="H12" i="1"/>
  <c r="G12" i="1"/>
  <c r="F12" i="1"/>
  <c r="E12" i="1"/>
  <c r="F11" i="1" l="1"/>
  <c r="G11" i="1"/>
  <c r="H11" i="1"/>
  <c r="I11" i="1"/>
  <c r="J11" i="1"/>
  <c r="K11" i="1"/>
  <c r="L11" i="1"/>
  <c r="M11" i="1"/>
  <c r="N11" i="1"/>
  <c r="O11" i="1"/>
  <c r="P11" i="1"/>
  <c r="E64" i="1"/>
  <c r="E50" i="1"/>
  <c r="E40" i="1"/>
  <c r="E30" i="1"/>
  <c r="E20" i="1"/>
  <c r="D21" i="1"/>
  <c r="E11" i="1" l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4" i="1" s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50" i="1" l="1"/>
  <c r="D40" i="1"/>
  <c r="D20" i="1"/>
  <c r="D30" i="1"/>
  <c r="D12" i="1"/>
  <c r="D11" i="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<sst xmlns="http://schemas.openxmlformats.org/spreadsheetml/2006/main" count="91" uniqueCount="91">
  <si>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</si>
  <si>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</si>
  <si>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</si>
  <si>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</si>
  <si>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</si>
  <si>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</si>
  <si>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</si>
  <si>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</si>
  <si>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</si>
  <si>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</si>
  <si>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</si>
  <si>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</si>
  <si>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</si>
  <si>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</si>
  <si>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</si>
  <si>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</si>
  <si>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</si>
  <si>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</si>
  <si>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</si>
  <si>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</si>
  <si>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</si>
  <si>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</si>
  <si>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</si>
  <si>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</si>
  <si>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</si>
  <si>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</si>
  <si>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</si>
  <si>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</si>
  <si>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</si>
  <si>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</si>
  <si>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</si>
  <si>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</si>
  <si>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</si>
  <si>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</si>
  <si>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</si>
  <si>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</si>
  <si>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</si>
  <si>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</si>
  <si>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</si>
  <si>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</si>
  <si>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</si>
  <si>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</si>
  <si>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</si>
  <si>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</si>
  <si>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</si>
  <si>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</si>
  <si>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</si>
  <si>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</si>
  <si>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</si>
  <si>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</si>
  <si>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</si>
  <si>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</si>
  <si>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</si>
  <si>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</si>
  <si>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</si>
  <si>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</si>
  <si>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</si>
  <si>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</si>
  <si>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</si>
  <si>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</si>
  <si>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</si>
  <si>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</si>
  <si>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</si>
  <si>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</si>
  <si>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</si>
  <si>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</si>
  <si>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</si>
  <si>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</si>
  <si>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</si>
  <si>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</si>
  <si>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</si>
  <si>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</si>
  <si>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</si>
  <si>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</si>
  <si>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</si>
  <si>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</si>
  <si>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</si>
  <si>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</si>
  <si>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</si>
  <si>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</si>
  <si>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</si>
  <si>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</si>
  <si>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</si>
  <si>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</si>
  <si>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</si>
  <si>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</si>
  <si>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</si>
  <si>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</si>
  <si>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</si>
  <si>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INSTITUTO TECNOLOGICO SUPERIOR DEL SUR DE GUANAJUATO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</si>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</sst>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topLeftCell="B1" zoomScale="87" zoomScaleNormal="87" workbookViewId="0">
      <selection activeCell="B4" sqref="B4:P4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D12+D20+D30+D40+D50+D64</f>
        <v>62997944.090000004</v>
      </c>
      <c r="E11" s="8">
        <f t="shared" ref="E11:P11" si="0">E12+E20+E30+E40+E50+E64</f>
        <v>3770197</v>
      </c>
      <c r="F11" s="8">
        <f t="shared" si="0"/>
        <v>4017431.0399999996</v>
      </c>
      <c r="G11" s="8">
        <f t="shared" si="0"/>
        <v>5633934.79</v>
      </c>
      <c r="H11" s="8">
        <f t="shared" si="0"/>
        <v>7484308.2700000005</v>
      </c>
      <c r="I11" s="8">
        <f t="shared" si="0"/>
        <v>4818555.9000000004</v>
      </c>
      <c r="J11" s="8">
        <f t="shared" si="0"/>
        <v>4825129</v>
      </c>
      <c r="K11" s="8">
        <f t="shared" si="0"/>
        <v>3712654</v>
      </c>
      <c r="L11" s="8">
        <f t="shared" si="0"/>
        <v>4587743</v>
      </c>
      <c r="M11" s="8">
        <f t="shared" si="0"/>
        <v>3905772</v>
      </c>
      <c r="N11" s="8">
        <f t="shared" si="0"/>
        <v>8116649</v>
      </c>
      <c r="O11" s="8">
        <f t="shared" si="0"/>
        <v>3372518</v>
      </c>
      <c r="P11" s="8">
        <f t="shared" si="0"/>
        <v>8753052.0899999999</v>
      </c>
    </row>
    <row r="12" spans="1:16" x14ac:dyDescent="0.2">
      <c r="B12" s="12" t="s">
        <v>14</v>
      </c>
      <c r="C12" s="12"/>
      <c r="D12" s="9">
        <f>SUM(E12:P12)</f>
        <v>48280324.090000004</v>
      </c>
      <c r="E12" s="9">
        <f>SUM(E13:E19)</f>
        <v>3518719</v>
      </c>
      <c r="F12" s="9">
        <f t="shared" ref="F12:P12" si="1">SUM(F13:F19)</f>
        <v>3664526.0399999996</v>
      </c>
      <c r="G12" s="9">
        <f t="shared" si="1"/>
        <v>2848368.69</v>
      </c>
      <c r="H12" s="9">
        <f t="shared" si="1"/>
        <v>5729477.2700000005</v>
      </c>
      <c r="I12" s="9">
        <f t="shared" si="1"/>
        <v>3489380</v>
      </c>
      <c r="J12" s="9">
        <f t="shared" si="1"/>
        <v>3704226</v>
      </c>
      <c r="K12" s="9">
        <f t="shared" si="1"/>
        <v>2996580</v>
      </c>
      <c r="L12" s="9">
        <f t="shared" si="1"/>
        <v>3819618</v>
      </c>
      <c r="M12" s="9">
        <f t="shared" si="1"/>
        <v>3124450</v>
      </c>
      <c r="N12" s="9">
        <f t="shared" si="1"/>
        <v>4274482</v>
      </c>
      <c r="O12" s="9">
        <f t="shared" si="1"/>
        <v>2827379</v>
      </c>
      <c r="P12" s="9">
        <f t="shared" si="1"/>
        <v>8283118.0899999999</v>
      </c>
    </row>
    <row r="13" spans="1:16" x14ac:dyDescent="0.2">
      <c r="B13" s="10"/>
      <c r="C13" s="11" t="s">
        <v>15</v>
      </c>
      <c r="D13" s="9">
        <f t="shared" ref="D13:D76" si="2">SUM(E13:P13)</f>
        <v>27878926</v>
      </c>
      <c r="E13" s="9">
        <v>2014523</v>
      </c>
      <c r="F13" s="9">
        <v>2288279.3199999998</v>
      </c>
      <c r="G13" s="9">
        <v>2288137.35</v>
      </c>
      <c r="H13" s="9">
        <v>2474970.33</v>
      </c>
      <c r="I13" s="9">
        <v>2340714</v>
      </c>
      <c r="J13" s="9">
        <v>2340714</v>
      </c>
      <c r="K13" s="9">
        <v>2253318</v>
      </c>
      <c r="L13" s="9">
        <v>2340714</v>
      </c>
      <c r="M13" s="9">
        <v>2340714</v>
      </c>
      <c r="N13" s="9">
        <v>2770624</v>
      </c>
      <c r="O13" s="9">
        <v>2043643</v>
      </c>
      <c r="P13" s="9">
        <v>2382575</v>
      </c>
    </row>
    <row r="14" spans="1:16" x14ac:dyDescent="0.2">
      <c r="B14" s="10"/>
      <c r="C14" s="11" t="s">
        <v>16</v>
      </c>
      <c r="D14" s="9">
        <f t="shared" si="2"/>
        <v>1200000</v>
      </c>
      <c r="E14" s="9">
        <v>20000</v>
      </c>
      <c r="F14" s="9">
        <v>120000</v>
      </c>
      <c r="G14" s="9">
        <v>120000</v>
      </c>
      <c r="H14" s="9">
        <v>110000</v>
      </c>
      <c r="I14" s="9">
        <v>110000</v>
      </c>
      <c r="J14" s="9">
        <v>10000</v>
      </c>
      <c r="K14" s="9">
        <v>70000</v>
      </c>
      <c r="L14" s="9">
        <v>130000</v>
      </c>
      <c r="M14" s="9">
        <v>130000</v>
      </c>
      <c r="N14" s="9">
        <v>130000</v>
      </c>
      <c r="O14" s="9">
        <v>130000</v>
      </c>
      <c r="P14" s="9">
        <v>120000</v>
      </c>
    </row>
    <row r="15" spans="1:16" x14ac:dyDescent="0.2">
      <c r="B15" s="10"/>
      <c r="C15" s="11" t="s">
        <v>17</v>
      </c>
      <c r="D15" s="9">
        <f t="shared" si="2"/>
        <v>7746840</v>
      </c>
      <c r="E15" s="9">
        <v>1100751</v>
      </c>
      <c r="F15" s="9">
        <v>223799.58</v>
      </c>
      <c r="G15" s="9">
        <v>224514.88</v>
      </c>
      <c r="H15" s="9">
        <v>1260761.54</v>
      </c>
      <c r="I15" s="9">
        <v>631312</v>
      </c>
      <c r="J15" s="9">
        <v>236210</v>
      </c>
      <c r="K15" s="9">
        <v>206906</v>
      </c>
      <c r="L15" s="9">
        <v>236210</v>
      </c>
      <c r="M15" s="9">
        <v>236210</v>
      </c>
      <c r="N15" s="9">
        <v>236210</v>
      </c>
      <c r="O15" s="9">
        <v>236210</v>
      </c>
      <c r="P15" s="9">
        <v>2917745</v>
      </c>
    </row>
    <row r="16" spans="1:16" x14ac:dyDescent="0.2">
      <c r="B16" s="10"/>
      <c r="C16" s="11" t="s">
        <v>18</v>
      </c>
      <c r="D16" s="9">
        <f t="shared" si="2"/>
        <v>6676002</v>
      </c>
      <c r="E16" s="9">
        <v>200512</v>
      </c>
      <c r="F16" s="9">
        <v>826022.09</v>
      </c>
      <c r="G16" s="9">
        <v>194302.62</v>
      </c>
      <c r="H16" s="9">
        <v>940069.29</v>
      </c>
      <c r="I16" s="9">
        <v>200512</v>
      </c>
      <c r="J16" s="9">
        <v>910460</v>
      </c>
      <c r="K16" s="9">
        <v>210684</v>
      </c>
      <c r="L16" s="9">
        <v>910460</v>
      </c>
      <c r="M16" s="9">
        <v>210684</v>
      </c>
      <c r="N16" s="9">
        <v>930806</v>
      </c>
      <c r="O16" s="9">
        <v>210684</v>
      </c>
      <c r="P16" s="9">
        <v>930806</v>
      </c>
    </row>
    <row r="17" spans="2:16" x14ac:dyDescent="0.2">
      <c r="B17" s="10"/>
      <c r="C17" s="11" t="s">
        <v>19</v>
      </c>
      <c r="D17" s="9">
        <f t="shared" si="2"/>
        <v>3660738.09</v>
      </c>
      <c r="E17" s="9">
        <v>182933</v>
      </c>
      <c r="F17" s="9">
        <v>206425.05</v>
      </c>
      <c r="G17" s="9">
        <v>21413.84</v>
      </c>
      <c r="H17" s="9">
        <v>943676.11</v>
      </c>
      <c r="I17" s="9">
        <v>206842</v>
      </c>
      <c r="J17" s="9">
        <v>206842</v>
      </c>
      <c r="K17" s="9">
        <v>255672</v>
      </c>
      <c r="L17" s="9">
        <v>202234</v>
      </c>
      <c r="M17" s="9">
        <v>206842</v>
      </c>
      <c r="N17" s="9">
        <v>206842</v>
      </c>
      <c r="O17" s="9">
        <v>206842</v>
      </c>
      <c r="P17" s="9">
        <v>814174.09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1117818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1117818</v>
      </c>
    </row>
    <row r="20" spans="2:16" x14ac:dyDescent="0.2">
      <c r="B20" s="12" t="s">
        <v>22</v>
      </c>
      <c r="C20" s="12"/>
      <c r="D20" s="9">
        <f>SUM(D21:D29)</f>
        <v>4032011</v>
      </c>
      <c r="E20" s="9">
        <f t="shared" ref="E20:P20" si="3">SUM(E21:E29)</f>
        <v>56000</v>
      </c>
      <c r="F20" s="9">
        <f t="shared" ref="F20:P20" si="4">SUM(F21:F29)</f>
        <v>261000</v>
      </c>
      <c r="G20" s="9">
        <f t="shared" si="4"/>
        <v>641800</v>
      </c>
      <c r="H20" s="9">
        <f t="shared" si="4"/>
        <v>424000</v>
      </c>
      <c r="I20" s="9">
        <f t="shared" si="4"/>
        <v>72400</v>
      </c>
      <c r="J20" s="9">
        <f t="shared" si="4"/>
        <v>467000</v>
      </c>
      <c r="K20" s="9">
        <f t="shared" si="4"/>
        <v>106000</v>
      </c>
      <c r="L20" s="9">
        <f t="shared" si="4"/>
        <v>367000</v>
      </c>
      <c r="M20" s="9">
        <f t="shared" si="4"/>
        <v>72484</v>
      </c>
      <c r="N20" s="9">
        <f t="shared" si="4"/>
        <v>1445847</v>
      </c>
      <c r="O20" s="9">
        <f t="shared" si="4"/>
        <v>56000</v>
      </c>
      <c r="P20" s="9">
        <f t="shared" si="4"/>
        <v>62480</v>
      </c>
    </row>
    <row r="21" spans="2:16" x14ac:dyDescent="0.2">
      <c r="B21" s="10"/>
      <c r="C21" s="11" t="s">
        <v>23</v>
      </c>
      <c r="D21" s="9">
        <f>SUM(E21:P21)</f>
        <v>1701600</v>
      </c>
      <c r="E21" s="9">
        <v>0</v>
      </c>
      <c r="F21" s="9">
        <v>205000</v>
      </c>
      <c r="G21" s="9">
        <v>21600</v>
      </c>
      <c r="H21" s="9">
        <v>365000</v>
      </c>
      <c r="I21" s="9">
        <v>10000</v>
      </c>
      <c r="J21" s="9">
        <v>306000</v>
      </c>
      <c r="K21" s="9">
        <v>50000</v>
      </c>
      <c r="L21" s="9">
        <v>250000</v>
      </c>
      <c r="M21" s="9">
        <v>10000</v>
      </c>
      <c r="N21" s="9">
        <v>484000</v>
      </c>
      <c r="O21" s="9">
        <v>0</v>
      </c>
      <c r="P21" s="9">
        <v>0</v>
      </c>
    </row>
    <row r="22" spans="2:16" x14ac:dyDescent="0.2">
      <c r="B22" s="10"/>
      <c r="C22" s="11" t="s">
        <v>24</v>
      </c>
      <c r="D22" s="9">
        <f t="shared" si="2"/>
        <v>112880</v>
      </c>
      <c r="E22" s="9">
        <v>0</v>
      </c>
      <c r="F22" s="9">
        <v>0</v>
      </c>
      <c r="G22" s="9">
        <v>19000</v>
      </c>
      <c r="H22" s="9">
        <v>0</v>
      </c>
      <c r="I22" s="9">
        <v>23000</v>
      </c>
      <c r="J22" s="9">
        <v>23000</v>
      </c>
      <c r="K22" s="9">
        <v>0</v>
      </c>
      <c r="L22" s="9">
        <v>0</v>
      </c>
      <c r="M22" s="9">
        <v>0</v>
      </c>
      <c r="N22" s="9">
        <v>45400</v>
      </c>
      <c r="O22" s="9">
        <v>0</v>
      </c>
      <c r="P22" s="9">
        <v>2480</v>
      </c>
    </row>
    <row r="23" spans="2:16" x14ac:dyDescent="0.2">
      <c r="B23" s="10"/>
      <c r="C23" s="11" t="s">
        <v>25</v>
      </c>
      <c r="D23" s="9">
        <f t="shared" si="2"/>
        <v>7000</v>
      </c>
      <c r="E23" s="9">
        <v>0</v>
      </c>
      <c r="F23" s="9">
        <v>0</v>
      </c>
      <c r="G23" s="9">
        <v>7000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492727</v>
      </c>
      <c r="E24" s="9">
        <v>0</v>
      </c>
      <c r="F24" s="9">
        <v>0</v>
      </c>
      <c r="G24" s="9">
        <v>60700</v>
      </c>
      <c r="H24" s="9">
        <v>0</v>
      </c>
      <c r="I24" s="9">
        <v>0</v>
      </c>
      <c r="J24" s="9">
        <v>62000</v>
      </c>
      <c r="K24" s="9">
        <v>0</v>
      </c>
      <c r="L24" s="9">
        <v>0</v>
      </c>
      <c r="M24" s="9">
        <v>0</v>
      </c>
      <c r="N24" s="9">
        <v>370027</v>
      </c>
      <c r="O24" s="9">
        <v>0</v>
      </c>
      <c r="P24" s="9">
        <v>0</v>
      </c>
    </row>
    <row r="25" spans="2:16" x14ac:dyDescent="0.2">
      <c r="B25" s="10"/>
      <c r="C25" s="11" t="s">
        <v>27</v>
      </c>
      <c r="D25" s="9">
        <f t="shared" si="2"/>
        <v>76584</v>
      </c>
      <c r="E25" s="9">
        <v>0</v>
      </c>
      <c r="F25" s="9">
        <v>0</v>
      </c>
      <c r="G25" s="9">
        <v>20000</v>
      </c>
      <c r="H25" s="9">
        <v>3000</v>
      </c>
      <c r="I25" s="9">
        <v>0</v>
      </c>
      <c r="J25" s="9">
        <v>0</v>
      </c>
      <c r="K25" s="9">
        <v>0</v>
      </c>
      <c r="L25" s="9">
        <v>3000</v>
      </c>
      <c r="M25" s="9">
        <v>6484</v>
      </c>
      <c r="N25" s="9">
        <v>40100</v>
      </c>
      <c r="O25" s="9">
        <v>0</v>
      </c>
      <c r="P25" s="9">
        <v>4000</v>
      </c>
    </row>
    <row r="26" spans="2:16" x14ac:dyDescent="0.2">
      <c r="B26" s="10"/>
      <c r="C26" s="11" t="s">
        <v>28</v>
      </c>
      <c r="D26" s="9">
        <f t="shared" si="2"/>
        <v>628000</v>
      </c>
      <c r="E26" s="9">
        <v>56000</v>
      </c>
      <c r="F26" s="9">
        <v>56000</v>
      </c>
      <c r="G26" s="9">
        <v>56000</v>
      </c>
      <c r="H26" s="9">
        <v>56000</v>
      </c>
      <c r="I26" s="9">
        <v>34000</v>
      </c>
      <c r="J26" s="9">
        <v>56000</v>
      </c>
      <c r="K26" s="9">
        <v>56000</v>
      </c>
      <c r="L26" s="9">
        <v>34000</v>
      </c>
      <c r="M26" s="9">
        <v>56000</v>
      </c>
      <c r="N26" s="9">
        <v>56000</v>
      </c>
      <c r="O26" s="9">
        <v>56000</v>
      </c>
      <c r="P26" s="9">
        <v>56000</v>
      </c>
    </row>
    <row r="27" spans="2:16" x14ac:dyDescent="0.2">
      <c r="B27" s="10"/>
      <c r="C27" s="11" t="s">
        <v>29</v>
      </c>
      <c r="D27" s="9">
        <f t="shared" si="2"/>
        <v>304000</v>
      </c>
      <c r="E27" s="9">
        <v>0</v>
      </c>
      <c r="F27" s="9">
        <v>0</v>
      </c>
      <c r="G27" s="9">
        <v>105000</v>
      </c>
      <c r="H27" s="9">
        <v>0</v>
      </c>
      <c r="I27" s="9">
        <v>5000</v>
      </c>
      <c r="J27" s="9">
        <v>0</v>
      </c>
      <c r="K27" s="9">
        <v>0</v>
      </c>
      <c r="L27" s="9">
        <v>80000</v>
      </c>
      <c r="M27" s="9">
        <v>0</v>
      </c>
      <c r="N27" s="9">
        <v>114000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709220</v>
      </c>
      <c r="E29" s="9">
        <v>0</v>
      </c>
      <c r="F29" s="9">
        <v>0</v>
      </c>
      <c r="G29" s="9">
        <v>352500</v>
      </c>
      <c r="H29" s="9">
        <v>0</v>
      </c>
      <c r="I29" s="9">
        <v>400</v>
      </c>
      <c r="J29" s="9">
        <v>20000</v>
      </c>
      <c r="K29" s="9">
        <v>0</v>
      </c>
      <c r="L29" s="9">
        <v>0</v>
      </c>
      <c r="M29" s="9">
        <v>0</v>
      </c>
      <c r="N29" s="9">
        <f>335400+920</f>
        <v>336320</v>
      </c>
      <c r="O29" s="9">
        <v>0</v>
      </c>
      <c r="P29" s="9">
        <v>0</v>
      </c>
    </row>
    <row r="30" spans="2:16" x14ac:dyDescent="0.2">
      <c r="B30" s="12" t="s">
        <v>32</v>
      </c>
      <c r="C30" s="12"/>
      <c r="D30" s="9">
        <f>SUM(D31:D39)</f>
        <v>7267598</v>
      </c>
      <c r="E30" s="9">
        <f t="shared" ref="E30:P30" si="5">SUM(E31:E39)</f>
        <v>195478</v>
      </c>
      <c r="F30" s="9">
        <f t="shared" ref="F30:P30" si="6">SUM(F31:F39)</f>
        <v>91905</v>
      </c>
      <c r="G30" s="9">
        <f t="shared" si="6"/>
        <v>918266.1</v>
      </c>
      <c r="H30" s="9">
        <f t="shared" si="6"/>
        <v>330603</v>
      </c>
      <c r="I30" s="9">
        <f t="shared" si="6"/>
        <v>830592.9</v>
      </c>
      <c r="J30" s="9">
        <f t="shared" si="6"/>
        <v>652903</v>
      </c>
      <c r="K30" s="9">
        <f t="shared" si="6"/>
        <v>610074</v>
      </c>
      <c r="L30" s="9">
        <f t="shared" si="6"/>
        <v>382125</v>
      </c>
      <c r="M30" s="9">
        <f t="shared" si="6"/>
        <v>689838</v>
      </c>
      <c r="N30" s="9">
        <f t="shared" si="6"/>
        <v>1700620</v>
      </c>
      <c r="O30" s="9">
        <f t="shared" si="6"/>
        <v>458339</v>
      </c>
      <c r="P30" s="9">
        <f t="shared" si="6"/>
        <v>406854</v>
      </c>
    </row>
    <row r="31" spans="2:16" x14ac:dyDescent="0.2">
      <c r="B31" s="10"/>
      <c r="C31" s="11" t="s">
        <v>33</v>
      </c>
      <c r="D31" s="9">
        <f t="shared" si="2"/>
        <v>1229587</v>
      </c>
      <c r="E31" s="9">
        <f>38000+42863</f>
        <v>80863</v>
      </c>
      <c r="F31" s="9">
        <v>47700</v>
      </c>
      <c r="G31" s="9">
        <f>57700+46364</f>
        <v>104064</v>
      </c>
      <c r="H31" s="9">
        <f>62700+47363</f>
        <v>110063</v>
      </c>
      <c r="I31" s="9">
        <f>52700+43860</f>
        <v>96560</v>
      </c>
      <c r="J31" s="9">
        <f>68000+47362</f>
        <v>115362</v>
      </c>
      <c r="K31" s="9">
        <f>42863+95662</f>
        <v>138525</v>
      </c>
      <c r="L31" s="9">
        <f>42862+47300</f>
        <v>90162</v>
      </c>
      <c r="M31" s="9">
        <f>42862+66439</f>
        <v>109301</v>
      </c>
      <c r="N31" s="9">
        <f>42862+70300</f>
        <v>113162</v>
      </c>
      <c r="O31" s="9">
        <f>42862+70300</f>
        <v>113162</v>
      </c>
      <c r="P31" s="9">
        <f>42863+67800</f>
        <v>110663</v>
      </c>
    </row>
    <row r="32" spans="2:16" x14ac:dyDescent="0.2">
      <c r="B32" s="10"/>
      <c r="C32" s="11" t="s">
        <v>34</v>
      </c>
      <c r="D32" s="9">
        <f t="shared" si="2"/>
        <v>568400</v>
      </c>
      <c r="E32" s="9">
        <v>0</v>
      </c>
      <c r="F32" s="9">
        <v>0</v>
      </c>
      <c r="G32" s="9">
        <v>25200</v>
      </c>
      <c r="H32" s="9">
        <v>0</v>
      </c>
      <c r="I32" s="9">
        <v>8800</v>
      </c>
      <c r="J32" s="9">
        <v>0</v>
      </c>
      <c r="K32" s="9">
        <v>0</v>
      </c>
      <c r="L32" s="9">
        <v>0</v>
      </c>
      <c r="M32" s="9">
        <v>120000</v>
      </c>
      <c r="N32" s="9">
        <f>364400+50000</f>
        <v>414400</v>
      </c>
      <c r="O32" s="9">
        <v>0</v>
      </c>
      <c r="P32" s="9">
        <v>0</v>
      </c>
    </row>
    <row r="33" spans="2:16" x14ac:dyDescent="0.2">
      <c r="B33" s="10"/>
      <c r="C33" s="11" t="s">
        <v>35</v>
      </c>
      <c r="D33" s="9">
        <f t="shared" si="2"/>
        <v>1520000</v>
      </c>
      <c r="E33" s="9">
        <f>15000+48875</f>
        <v>63875</v>
      </c>
      <c r="F33" s="9">
        <v>15000</v>
      </c>
      <c r="G33" s="9">
        <f>65000+91994</f>
        <v>156994</v>
      </c>
      <c r="H33" s="9">
        <f>15000+48875</f>
        <v>63875</v>
      </c>
      <c r="I33" s="9">
        <f>191000+48875</f>
        <v>239875</v>
      </c>
      <c r="J33" s="9">
        <f>15000+48875</f>
        <v>63875</v>
      </c>
      <c r="K33" s="9">
        <f>48875+63875</f>
        <v>112750</v>
      </c>
      <c r="L33" s="9">
        <f>133875+15000</f>
        <v>148875</v>
      </c>
      <c r="M33" s="9">
        <f>113875+15000</f>
        <v>128875</v>
      </c>
      <c r="N33" s="9">
        <f>320875+33000</f>
        <v>353875</v>
      </c>
      <c r="O33" s="9">
        <f>68875+15000</f>
        <v>83875</v>
      </c>
      <c r="P33" s="9">
        <f>48875+39381</f>
        <v>88256</v>
      </c>
    </row>
    <row r="34" spans="2:16" x14ac:dyDescent="0.2">
      <c r="B34" s="10"/>
      <c r="C34" s="11" t="s">
        <v>36</v>
      </c>
      <c r="D34" s="9">
        <f t="shared" si="2"/>
        <v>404761</v>
      </c>
      <c r="E34" s="9">
        <v>3700</v>
      </c>
      <c r="F34" s="9">
        <v>3700</v>
      </c>
      <c r="G34" s="9">
        <f>260361+3700</f>
        <v>264061</v>
      </c>
      <c r="H34" s="9">
        <v>3700</v>
      </c>
      <c r="I34" s="9">
        <v>3700</v>
      </c>
      <c r="J34" s="9">
        <v>3700</v>
      </c>
      <c r="K34" s="9">
        <v>3700</v>
      </c>
      <c r="L34" s="9">
        <v>3700</v>
      </c>
      <c r="M34" s="9">
        <v>3700</v>
      </c>
      <c r="N34" s="9">
        <f>100000+3700</f>
        <v>103700</v>
      </c>
      <c r="O34" s="9">
        <v>3700</v>
      </c>
      <c r="P34" s="9">
        <v>3700</v>
      </c>
    </row>
    <row r="35" spans="2:16" x14ac:dyDescent="0.2">
      <c r="B35" s="10"/>
      <c r="C35" s="11" t="s">
        <v>37</v>
      </c>
      <c r="D35" s="9">
        <f t="shared" si="2"/>
        <v>1548053</v>
      </c>
      <c r="E35" s="9">
        <v>37740</v>
      </c>
      <c r="F35" s="9">
        <v>0</v>
      </c>
      <c r="G35" s="9">
        <f>210000+22070.01</f>
        <v>232070.01</v>
      </c>
      <c r="H35" s="9">
        <v>19739</v>
      </c>
      <c r="I35" s="9">
        <f>262000+52908.99</f>
        <v>314908.99</v>
      </c>
      <c r="J35" s="9">
        <v>47740</v>
      </c>
      <c r="K35" s="9">
        <f>219739+19739</f>
        <v>239478</v>
      </c>
      <c r="L35" s="9">
        <v>19739</v>
      </c>
      <c r="M35" s="9">
        <f>169740+36000</f>
        <v>205740</v>
      </c>
      <c r="N35" s="9">
        <f>301420+55000</f>
        <v>356420</v>
      </c>
      <c r="O35" s="9">
        <f>19739+4000</f>
        <v>23739</v>
      </c>
      <c r="P35" s="9">
        <f>19739+31000</f>
        <v>50739</v>
      </c>
    </row>
    <row r="36" spans="2:16" x14ac:dyDescent="0.2">
      <c r="B36" s="10"/>
      <c r="C36" s="11" t="s">
        <v>38</v>
      </c>
      <c r="D36" s="9">
        <f t="shared" si="2"/>
        <v>411200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325000</v>
      </c>
      <c r="K36" s="9">
        <v>0</v>
      </c>
      <c r="L36" s="9">
        <v>0</v>
      </c>
      <c r="M36" s="9">
        <v>5000</v>
      </c>
      <c r="N36" s="9">
        <v>0</v>
      </c>
      <c r="O36" s="9">
        <v>81200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446800</v>
      </c>
      <c r="E37" s="9">
        <v>5900</v>
      </c>
      <c r="F37" s="9">
        <v>7900</v>
      </c>
      <c r="G37" s="9">
        <v>3100</v>
      </c>
      <c r="H37" s="9">
        <v>18100</v>
      </c>
      <c r="I37" s="9">
        <v>62900</v>
      </c>
      <c r="J37" s="9">
        <v>16100</v>
      </c>
      <c r="K37" s="9">
        <v>14900</v>
      </c>
      <c r="L37" s="9">
        <v>15900</v>
      </c>
      <c r="M37" s="9">
        <v>49600</v>
      </c>
      <c r="N37" s="9">
        <v>81900</v>
      </c>
      <c r="O37" s="9">
        <v>67600</v>
      </c>
      <c r="P37" s="9">
        <v>102900</v>
      </c>
    </row>
    <row r="38" spans="2:16" x14ac:dyDescent="0.2">
      <c r="B38" s="10"/>
      <c r="C38" s="11" t="s">
        <v>40</v>
      </c>
      <c r="D38" s="9">
        <f t="shared" si="2"/>
        <v>418559</v>
      </c>
      <c r="E38" s="9">
        <v>500</v>
      </c>
      <c r="F38" s="9">
        <v>4405</v>
      </c>
      <c r="G38" s="9">
        <v>122258</v>
      </c>
      <c r="H38" s="9">
        <v>31500</v>
      </c>
      <c r="I38" s="9">
        <f>10742+8000</f>
        <v>18742</v>
      </c>
      <c r="J38" s="9">
        <v>500</v>
      </c>
      <c r="K38" s="9">
        <v>6595</v>
      </c>
      <c r="L38" s="9">
        <f>28000+25500</f>
        <v>53500</v>
      </c>
      <c r="M38" s="9">
        <f>10000+8559</f>
        <v>18559</v>
      </c>
      <c r="N38" s="9">
        <f>95000+30500</f>
        <v>125500</v>
      </c>
      <c r="O38" s="9">
        <f>25500+10500</f>
        <v>36000</v>
      </c>
      <c r="P38" s="9">
        <v>500</v>
      </c>
    </row>
    <row r="39" spans="2:16" x14ac:dyDescent="0.2">
      <c r="B39" s="10"/>
      <c r="C39" s="11" t="s">
        <v>41</v>
      </c>
      <c r="D39" s="9">
        <f t="shared" si="2"/>
        <v>720238</v>
      </c>
      <c r="E39" s="9">
        <v>2900</v>
      </c>
      <c r="F39" s="9">
        <v>13200</v>
      </c>
      <c r="G39" s="9">
        <v>10519.09</v>
      </c>
      <c r="H39" s="9">
        <f>33463+50163</f>
        <v>83626</v>
      </c>
      <c r="I39" s="9">
        <f>33463+51643.91</f>
        <v>85106.91</v>
      </c>
      <c r="J39" s="9">
        <f>33463+47163</f>
        <v>80626</v>
      </c>
      <c r="K39" s="9">
        <f>33463+60663</f>
        <v>94126</v>
      </c>
      <c r="L39" s="9">
        <f>33463+16786</f>
        <v>50249</v>
      </c>
      <c r="M39" s="9">
        <f>33463+15600</f>
        <v>49063</v>
      </c>
      <c r="N39" s="9">
        <f>133463+18200</f>
        <v>151663</v>
      </c>
      <c r="O39" s="9">
        <f>33463+15600</f>
        <v>49063</v>
      </c>
      <c r="P39" s="9">
        <f>32296+17800</f>
        <v>50096</v>
      </c>
    </row>
    <row r="40" spans="2:16" x14ac:dyDescent="0.2">
      <c r="B40" s="12" t="s">
        <v>42</v>
      </c>
      <c r="C40" s="12"/>
      <c r="D40" s="9">
        <f>SUM(D41:D49)</f>
        <v>571583</v>
      </c>
      <c r="E40" s="9">
        <f t="shared" ref="E40:P40" si="7">SUM(E41:E49)</f>
        <v>0</v>
      </c>
      <c r="F40" s="9">
        <f t="shared" ref="F40:P40" si="8">SUM(F41:F49)</f>
        <v>0</v>
      </c>
      <c r="G40" s="9">
        <f t="shared" si="8"/>
        <v>10000</v>
      </c>
      <c r="H40" s="9">
        <f t="shared" si="8"/>
        <v>31000</v>
      </c>
      <c r="I40" s="9">
        <f t="shared" si="8"/>
        <v>154183</v>
      </c>
      <c r="J40" s="9">
        <f t="shared" si="8"/>
        <v>1000</v>
      </c>
      <c r="K40" s="9">
        <f t="shared" si="8"/>
        <v>0</v>
      </c>
      <c r="L40" s="9">
        <f t="shared" si="8"/>
        <v>19000</v>
      </c>
      <c r="M40" s="9">
        <f t="shared" si="8"/>
        <v>19000</v>
      </c>
      <c r="N40" s="9">
        <f t="shared" si="8"/>
        <v>306000</v>
      </c>
      <c r="O40" s="9">
        <f t="shared" si="8"/>
        <v>30800</v>
      </c>
      <c r="P40" s="9">
        <f t="shared" si="8"/>
        <v>600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571583</v>
      </c>
      <c r="E43" s="9">
        <v>0</v>
      </c>
      <c r="F43" s="9">
        <v>0</v>
      </c>
      <c r="G43" s="9">
        <v>10000</v>
      </c>
      <c r="H43" s="9">
        <v>31000</v>
      </c>
      <c r="I43" s="9">
        <v>154183</v>
      </c>
      <c r="J43" s="9">
        <v>1000</v>
      </c>
      <c r="K43" s="9">
        <v>0</v>
      </c>
      <c r="L43" s="9">
        <v>19000</v>
      </c>
      <c r="M43" s="9">
        <v>19000</v>
      </c>
      <c r="N43" s="9">
        <v>306000</v>
      </c>
      <c r="O43" s="9">
        <v>30800</v>
      </c>
      <c r="P43" s="9">
        <v>600</v>
      </c>
    </row>
    <row r="44" spans="2:16" x14ac:dyDescent="0.2">
      <c r="B44" s="10"/>
      <c r="C44" s="11" t="s">
        <v>46</v>
      </c>
      <c r="D44" s="9">
        <f t="shared" si="2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2" t="s">
        <v>52</v>
      </c>
      <c r="C50" s="12"/>
      <c r="D50" s="9">
        <f>SUM(D51:D59)</f>
        <v>2846428</v>
      </c>
      <c r="E50" s="9">
        <f t="shared" ref="E50:P50" si="9">SUM(E51:E59)</f>
        <v>0</v>
      </c>
      <c r="F50" s="9">
        <f t="shared" ref="F50:P50" si="10">SUM(F51:F59)</f>
        <v>0</v>
      </c>
      <c r="G50" s="9">
        <f t="shared" si="10"/>
        <v>1215500</v>
      </c>
      <c r="H50" s="9">
        <f t="shared" si="10"/>
        <v>969228</v>
      </c>
      <c r="I50" s="9">
        <f t="shared" si="10"/>
        <v>272000</v>
      </c>
      <c r="J50" s="9">
        <f t="shared" si="10"/>
        <v>0</v>
      </c>
      <c r="K50" s="9">
        <f t="shared" si="10"/>
        <v>0</v>
      </c>
      <c r="L50" s="9">
        <f t="shared" si="10"/>
        <v>0</v>
      </c>
      <c r="M50" s="9">
        <f t="shared" si="10"/>
        <v>0</v>
      </c>
      <c r="N50" s="9">
        <f t="shared" si="10"/>
        <v>389700</v>
      </c>
      <c r="O50" s="9">
        <f t="shared" si="10"/>
        <v>0</v>
      </c>
      <c r="P50" s="9">
        <f t="shared" si="10"/>
        <v>0</v>
      </c>
    </row>
    <row r="51" spans="2:16" x14ac:dyDescent="0.2">
      <c r="B51" s="10"/>
      <c r="C51" s="11" t="s">
        <v>53</v>
      </c>
      <c r="D51" s="9">
        <f t="shared" si="2"/>
        <v>1520600</v>
      </c>
      <c r="E51" s="9">
        <v>0</v>
      </c>
      <c r="F51" s="9">
        <v>0</v>
      </c>
      <c r="G51" s="9">
        <v>969000</v>
      </c>
      <c r="H51" s="9">
        <v>25600</v>
      </c>
      <c r="I51" s="9">
        <v>272000</v>
      </c>
      <c r="J51" s="9">
        <v>0</v>
      </c>
      <c r="K51" s="9">
        <v>0</v>
      </c>
      <c r="L51" s="9">
        <v>0</v>
      </c>
      <c r="M51" s="9">
        <v>0</v>
      </c>
      <c r="N51" s="9">
        <v>254000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943628</v>
      </c>
      <c r="E53" s="9">
        <v>0</v>
      </c>
      <c r="F53" s="9">
        <v>0</v>
      </c>
      <c r="G53" s="9">
        <v>0</v>
      </c>
      <c r="H53" s="9">
        <v>943628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372200</v>
      </c>
      <c r="E56" s="9">
        <v>0</v>
      </c>
      <c r="F56" s="9">
        <v>0</v>
      </c>
      <c r="G56" s="9">
        <v>246500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125700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10000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10000</v>
      </c>
      <c r="O59" s="9">
        <v>0</v>
      </c>
      <c r="P59" s="9">
        <v>0</v>
      </c>
    </row>
    <row r="60" spans="2:16" x14ac:dyDescent="0.2">
      <c r="B60" s="12" t="s">
        <v>62</v>
      </c>
      <c r="C60" s="12"/>
      <c r="D60" s="9">
        <f t="shared" si="2"/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2" t="s">
        <v>66</v>
      </c>
      <c r="C64" s="12"/>
      <c r="D64" s="9">
        <f>SUM(D65:D71)</f>
        <v>0</v>
      </c>
      <c r="E64" s="9">
        <f t="shared" ref="E64:P64" si="11">SUM(E65:E71)</f>
        <v>0</v>
      </c>
      <c r="F64" s="9">
        <f t="shared" ref="F64:P64" si="12">SUM(F65:F71)</f>
        <v>0</v>
      </c>
      <c r="G64" s="9">
        <f t="shared" si="12"/>
        <v>0</v>
      </c>
      <c r="H64" s="9">
        <f t="shared" si="12"/>
        <v>0</v>
      </c>
      <c r="I64" s="9">
        <f t="shared" si="12"/>
        <v>0</v>
      </c>
      <c r="J64" s="9">
        <f t="shared" si="12"/>
        <v>0</v>
      </c>
      <c r="K64" s="9">
        <f t="shared" si="12"/>
        <v>0</v>
      </c>
      <c r="L64" s="9">
        <f t="shared" si="12"/>
        <v>0</v>
      </c>
      <c r="M64" s="9">
        <f t="shared" si="12"/>
        <v>0</v>
      </c>
      <c r="N64" s="9">
        <f t="shared" si="12"/>
        <v>0</v>
      </c>
      <c r="O64" s="9">
        <f t="shared" si="12"/>
        <v>0</v>
      </c>
      <c r="P64" s="9">
        <f t="shared" si="12"/>
        <v>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2" t="s">
        <v>74</v>
      </c>
      <c r="C72" s="12"/>
      <c r="D72" s="9">
        <f t="shared" si="2"/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2" t="s">
        <v>78</v>
      </c>
      <c r="C76" s="12"/>
      <c r="D76" s="9">
        <f t="shared" si="2"/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2">
      <c r="B77" s="10"/>
      <c r="C77" s="11" t="s">
        <v>79</v>
      </c>
      <c r="D77" s="9">
        <f t="shared" ref="D77:D82" si="13">SUM(E77:P77)</f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13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si="13"/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3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3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3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auxAdmon</cp:lastModifiedBy>
  <cp:lastPrinted>2020-04-29T01:14:07Z</cp:lastPrinted>
  <dcterms:created xsi:type="dcterms:W3CDTF">2014-01-23T15:01:32Z</dcterms:created>
  <dcterms:modified xsi:type="dcterms:W3CDTF">2020-04-29T01:14:15Z</dcterms:modified>
</cp:coreProperties>
</file>